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Oleszkiewicz\ENERGA\Voice GSM\NOWA UMOWA EOP 2026\RFI\"/>
    </mc:Choice>
  </mc:AlternateContent>
  <xr:revisionPtr revIDLastSave="0" documentId="13_ncr:1_{B26B4EEE-4FF6-429A-8761-86FDA18AD05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USŁUGI + SPRZĘT" sheetId="1" r:id="rId1"/>
    <sheet name="TYLKO USŁUGI" sheetId="2" r:id="rId2"/>
  </sheets>
  <definedNames>
    <definedName name="_Hlk506538801" localSheetId="1">'TYLKO USŁUGI'!#REF!</definedName>
    <definedName name="_Hlk506538801" localSheetId="0">'USŁUGI + SPRZĘT'!#REF!</definedName>
    <definedName name="_xlnm.Print_Area" localSheetId="1">'TYLKO USŁUGI'!$A$6:$I$32</definedName>
    <definedName name="_xlnm.Print_Area" localSheetId="0">'USŁUGI + SPRZĘT'!$A$6:$I$45</definedName>
    <definedName name="_xlnm.Print_Titles" localSheetId="1">'TYLKO USŁUGI'!$7:$12</definedName>
    <definedName name="_xlnm.Print_Titles" localSheetId="0">'USŁUGI + SPRZĘT'!$7:$12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G25" i="2"/>
  <c r="H23" i="2"/>
  <c r="I23" i="2" s="1"/>
  <c r="G23" i="2"/>
  <c r="G21" i="2"/>
  <c r="H21" i="2" s="1"/>
  <c r="I21" i="2" s="1"/>
  <c r="G19" i="2"/>
  <c r="H19" i="2" s="1"/>
  <c r="I19" i="2" s="1"/>
  <c r="G17" i="2"/>
  <c r="G15" i="2"/>
  <c r="G13" i="2"/>
  <c r="H13" i="2" s="1"/>
  <c r="G30" i="1"/>
  <c r="H30" i="1" s="1"/>
  <c r="I13" i="2" l="1"/>
  <c r="G31" i="2"/>
  <c r="G32" i="2" s="1"/>
  <c r="H30" i="2"/>
  <c r="I30" i="2"/>
  <c r="H25" i="2"/>
  <c r="I25" i="2" s="1"/>
  <c r="H17" i="2"/>
  <c r="I17" i="2" s="1"/>
  <c r="H15" i="2"/>
  <c r="H27" i="2" s="1"/>
  <c r="G27" i="2"/>
  <c r="G28" i="2" s="1"/>
  <c r="G40" i="1"/>
  <c r="H40" i="1" s="1"/>
  <c r="G38" i="1"/>
  <c r="H38" i="1" s="1"/>
  <c r="G36" i="1"/>
  <c r="H36" i="1" s="1"/>
  <c r="G34" i="1"/>
  <c r="H34" i="1" s="1"/>
  <c r="G32" i="1"/>
  <c r="H32" i="1" s="1"/>
  <c r="G29" i="2" l="1"/>
  <c r="H28" i="2"/>
  <c r="H29" i="2" s="1"/>
  <c r="H31" i="2"/>
  <c r="H32" i="2" s="1"/>
  <c r="I15" i="2"/>
  <c r="I27" i="2"/>
  <c r="I28" i="2" s="1"/>
  <c r="I29" i="2" s="1"/>
  <c r="I31" i="2"/>
  <c r="I32" i="2" s="1"/>
  <c r="G42" i="1"/>
  <c r="G19" i="1"/>
  <c r="G13" i="1"/>
  <c r="H13" i="1" s="1"/>
  <c r="H19" i="1" l="1"/>
  <c r="I19" i="1" s="1"/>
  <c r="H42" i="1"/>
  <c r="I40" i="1" l="1"/>
  <c r="I38" i="1"/>
  <c r="I36" i="1"/>
  <c r="I34" i="1"/>
  <c r="I32" i="1"/>
  <c r="I30" i="1"/>
  <c r="G25" i="1"/>
  <c r="G23" i="1"/>
  <c r="G21" i="1"/>
  <c r="G17" i="1"/>
  <c r="G15" i="1"/>
  <c r="H15" i="1" s="1"/>
  <c r="I13" i="1"/>
  <c r="H25" i="1" l="1"/>
  <c r="I25" i="1" s="1"/>
  <c r="H23" i="1"/>
  <c r="I23" i="1" s="1"/>
  <c r="H17" i="1"/>
  <c r="H21" i="1"/>
  <c r="I21" i="1" s="1"/>
  <c r="I15" i="1"/>
  <c r="G27" i="1"/>
  <c r="G28" i="1" s="1"/>
  <c r="I42" i="1"/>
  <c r="H27" i="1" l="1"/>
  <c r="I17" i="1"/>
  <c r="I27" i="1" s="1"/>
  <c r="I28" i="1" s="1"/>
  <c r="I29" i="1" s="1"/>
  <c r="I43" i="1" s="1"/>
  <c r="G29" i="1"/>
  <c r="G43" i="1" s="1"/>
  <c r="H28" i="1"/>
  <c r="H29" i="1" s="1"/>
  <c r="H43" i="1" l="1"/>
  <c r="H44" i="1" s="1"/>
  <c r="H45" i="1" s="1"/>
  <c r="I44" i="1"/>
  <c r="I45" i="1" s="1"/>
  <c r="G44" i="1"/>
  <c r="G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Oleszkiewicz Jakub</author>
  </authors>
  <commentList>
    <comment ref="C1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Należy podać cenę jednostkową za aktywację jednego numeru</t>
        </r>
      </text>
    </comment>
    <comment ref="H13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5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Należy podać opłatę jednostkową za abonament miesięczny dla taryfy MAXI</t>
        </r>
      </text>
    </comment>
    <comment ref="H15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7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Należy podać opłatę jednostkową za abonament miesięczny dla taryfy MINI</t>
        </r>
      </text>
    </comment>
    <comment ref="H17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9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Należy podać cenę jednostkową za 1GB pakietowej transmisji danych</t>
        </r>
      </text>
    </comment>
    <comment ref="H19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1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Należy podać cenę jednostkową za 1 min. połączenia głosowego realizowanego poza sieć Wykonawcy w kraju z numeru w taryfie MINI</t>
        </r>
      </text>
    </comment>
    <comment ref="H21" authorId="0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3" authorId="0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>Należy podać cenę jednostkową za 1 SMS wysłany poza sieć Wykonawcy w kraju z numeru w taryfie MINI</t>
        </r>
      </text>
    </comment>
    <comment ref="H23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5" authorId="0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>Należy podać cenę jednostkową za 1 MMS wysłany poza sieć Wykonawcy w kraju z numeru w taryfie MINI</t>
        </r>
      </text>
    </comment>
    <comment ref="H25" authorId="0" shapeId="0" xr:uid="{00000000-0006-0000-0000-00000E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H28" authorId="0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30" authorId="0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30" authorId="0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32" authorId="0" shapeId="0" xr:uid="{00000000-0006-0000-0000-000012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32" authorId="0" shapeId="0" xr:uid="{00000000-0006-0000-0000-000013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34" authorId="0" shapeId="0" xr:uid="{00000000-0006-0000-0000-000014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34" authorId="0" shapeId="0" xr:uid="{00000000-0006-0000-0000-000015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36" authorId="0" shapeId="0" xr:uid="{00000000-0006-0000-0000-000016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36" authorId="0" shapeId="0" xr:uid="{00000000-0006-0000-0000-000017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38" authorId="0" shapeId="0" xr:uid="{00000000-0006-0000-0000-000018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38" authorId="0" shapeId="0" xr:uid="{00000000-0006-0000-0000-000019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40" authorId="0" shapeId="0" xr:uid="{00000000-0006-0000-0000-00001A000000}">
      <text>
        <r>
          <rPr>
            <sz val="9"/>
            <color indexed="81"/>
            <rFont val="Tahoma"/>
            <family val="2"/>
            <charset val="238"/>
          </rPr>
          <t>Należy podać wartość procentowego upustu dla jednego urządzenia z danego przedziały cenowego</t>
        </r>
      </text>
    </comment>
    <comment ref="H40" authorId="0" shapeId="0" xr:uid="{00000000-0006-0000-0000-00001B000000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Oleszkiewicz Jakub</author>
  </authors>
  <commentList>
    <comment ref="C13" authorId="0" shapeId="0" xr:uid="{0432BB08-1605-4F16-8512-940157361E1D}">
      <text>
        <r>
          <rPr>
            <sz val="9"/>
            <color indexed="81"/>
            <rFont val="Tahoma"/>
            <family val="2"/>
            <charset val="238"/>
          </rPr>
          <t>Należy podać cenę jednostkową za aktywację jednego numeru</t>
        </r>
      </text>
    </comment>
    <comment ref="H13" authorId="0" shapeId="0" xr:uid="{2E2AE09C-4104-439E-AEB8-814BDEF320F5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5" authorId="0" shapeId="0" xr:uid="{C9A18179-6890-4A09-9F8E-41E9F3C99F2D}">
      <text>
        <r>
          <rPr>
            <sz val="9"/>
            <color indexed="81"/>
            <rFont val="Tahoma"/>
            <family val="2"/>
            <charset val="238"/>
          </rPr>
          <t>Należy podać opłatę jednostkową za abonament miesięczny dla taryfy MAXI</t>
        </r>
      </text>
    </comment>
    <comment ref="H15" authorId="0" shapeId="0" xr:uid="{2050F949-FC7E-4A00-8204-98B4FD15AC52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7" authorId="0" shapeId="0" xr:uid="{8AAAAA1A-E035-44C3-9907-79F9D8103F57}">
      <text>
        <r>
          <rPr>
            <sz val="9"/>
            <color indexed="81"/>
            <rFont val="Tahoma"/>
            <family val="2"/>
            <charset val="238"/>
          </rPr>
          <t>Należy podać opłatę jednostkową za abonament miesięczny dla taryfy MINI</t>
        </r>
      </text>
    </comment>
    <comment ref="H17" authorId="0" shapeId="0" xr:uid="{CC362C56-C7CB-466C-94D2-E53AF037A0A8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19" authorId="0" shapeId="0" xr:uid="{07E8C8CD-67BB-4AAA-A657-B737F8160816}">
      <text>
        <r>
          <rPr>
            <sz val="9"/>
            <color indexed="81"/>
            <rFont val="Tahoma"/>
            <family val="2"/>
            <charset val="238"/>
          </rPr>
          <t>Należy podać cenę jednostkową za 1GB pakietowej transmisji danych</t>
        </r>
      </text>
    </comment>
    <comment ref="H19" authorId="0" shapeId="0" xr:uid="{2BF1A44C-1FF1-44EC-8D93-E614061ABCCB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1" authorId="0" shapeId="0" xr:uid="{50EF6CE1-A8F0-4DDA-8B0D-E73419288F2E}">
      <text>
        <r>
          <rPr>
            <sz val="9"/>
            <color indexed="81"/>
            <rFont val="Tahoma"/>
            <family val="2"/>
            <charset val="238"/>
          </rPr>
          <t>Należy podać cenę jednostkową za 1 min. połączenia głosowego realizowanego poza sieć Wykonawcy w kraju z numeru w taryfie MINI</t>
        </r>
      </text>
    </comment>
    <comment ref="H21" authorId="0" shapeId="0" xr:uid="{2F1B39FA-80B1-4D0A-90F3-E460A6D94B29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3" authorId="0" shapeId="0" xr:uid="{716BB079-6ED5-4860-90C1-AB17F7BCD9AB}">
      <text>
        <r>
          <rPr>
            <sz val="9"/>
            <color indexed="81"/>
            <rFont val="Tahoma"/>
            <family val="2"/>
            <charset val="238"/>
          </rPr>
          <t>Należy podać cenę jednostkową za 1 SMS wysłany poza sieć Wykonawcy w kraju z numeru w taryfie MINI</t>
        </r>
      </text>
    </comment>
    <comment ref="H23" authorId="0" shapeId="0" xr:uid="{67F0F316-F5F2-4B54-A4D9-5FF980AD54AD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C25" authorId="0" shapeId="0" xr:uid="{53226E97-4257-4805-99A8-3A01A9CDBC85}">
      <text>
        <r>
          <rPr>
            <sz val="9"/>
            <color indexed="81"/>
            <rFont val="Tahoma"/>
            <family val="2"/>
            <charset val="238"/>
          </rPr>
          <t>Należy podać cenę jednostkową za 1 MMS wysłany poza sieć Wykonawcy w kraju z numeru w taryfie MINI</t>
        </r>
      </text>
    </comment>
    <comment ref="H25" authorId="0" shapeId="0" xr:uid="{1D550C57-63FB-43EA-B3A9-52E44A06D078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  <comment ref="H28" authorId="0" shapeId="0" xr:uid="{49801E86-78BB-4034-AD49-5A819666D13B}">
      <text>
        <r>
          <rPr>
            <sz val="9"/>
            <color indexed="81"/>
            <rFont val="Tahoma"/>
            <family val="2"/>
            <charset val="238"/>
          </rPr>
          <t>Należy podać wartość podatku VAT dla pozycji</t>
        </r>
      </text>
    </comment>
  </commentList>
</comments>
</file>

<file path=xl/sharedStrings.xml><?xml version="1.0" encoding="utf-8"?>
<sst xmlns="http://schemas.openxmlformats.org/spreadsheetml/2006/main" count="185" uniqueCount="86">
  <si>
    <t>Lp.</t>
  </si>
  <si>
    <t>Usługa</t>
  </si>
  <si>
    <t>Ilość</t>
  </si>
  <si>
    <t>C1</t>
  </si>
  <si>
    <t>C2</t>
  </si>
  <si>
    <t>C3</t>
  </si>
  <si>
    <t>C4</t>
  </si>
  <si>
    <t>C5</t>
  </si>
  <si>
    <t>C6</t>
  </si>
  <si>
    <t xml:space="preserve">Abonament za Numer Abonencki w taryfiw MINI </t>
  </si>
  <si>
    <t>Aktywacja Numeru Abonenckiego</t>
  </si>
  <si>
    <t xml:space="preserve">Abonament za Numer Abonencki w taryfie w MAXI </t>
  </si>
  <si>
    <t>Połączenia głosowe (w tym przekiewiania) w ramach sieci (mobilnych i stacjonarnych) krajowych operatorów telekomunikacyjnych (wyłączając sieć Wykonawcy) - dotyczy taryfy MINI</t>
  </si>
  <si>
    <t xml:space="preserve">Maksymalna ilość w toku realizacji umowy </t>
  </si>
  <si>
    <t>C7</t>
  </si>
  <si>
    <t>S1</t>
  </si>
  <si>
    <t>10% wartości z poz. S1</t>
  </si>
  <si>
    <t>-</t>
  </si>
  <si>
    <t>Objaśnienie</t>
  </si>
  <si>
    <t>C8</t>
  </si>
  <si>
    <t>Wiadomości SMS do sieci krajowych operatorów telekomunikacyjnych (wyłączając sieć Wykonawcy) - dotyczy taryfy MINI</t>
  </si>
  <si>
    <t>Wiadomości MMS do sieci krajowych operatorów telekomunikacyjnych (wyłączając sieć Wykonawcy) - dotyczy taryfy MINI</t>
  </si>
  <si>
    <t>szt.</t>
  </si>
  <si>
    <t>PLN netto / 1 szt.</t>
  </si>
  <si>
    <t>PLN netto / 1 min.</t>
  </si>
  <si>
    <t>min.</t>
  </si>
  <si>
    <t>PLN netto / 
1 wiadomość MMS</t>
  </si>
  <si>
    <t>PLN netto / 
1 wiadomość SMS</t>
  </si>
  <si>
    <t>S2</t>
  </si>
  <si>
    <t>(kol. 3 x 4 x 6)</t>
  </si>
  <si>
    <t>(kol. 7 + 8)</t>
  </si>
  <si>
    <t>C9</t>
  </si>
  <si>
    <t>wiadomości SMS</t>
  </si>
  <si>
    <t>wiadomości MMS</t>
  </si>
  <si>
    <t>C10</t>
  </si>
  <si>
    <t>C11</t>
  </si>
  <si>
    <t>C12</t>
  </si>
  <si>
    <t>C13</t>
  </si>
  <si>
    <t>S3</t>
  </si>
  <si>
    <t>Cena jednostkowa</t>
  </si>
  <si>
    <t>C14</t>
  </si>
  <si>
    <t>S4</t>
  </si>
  <si>
    <t>S5</t>
  </si>
  <si>
    <t>S6</t>
  </si>
  <si>
    <t>Budżet na pozostałe Usługi (C7)</t>
  </si>
  <si>
    <t>Wartość netto
[PLN]</t>
  </si>
  <si>
    <t>Wartość brutto
[PLN]</t>
  </si>
  <si>
    <t>Podatek VAT
[PLN]/ odwrotne obciążenie</t>
  </si>
  <si>
    <r>
      <t xml:space="preserve">Cena za wycenione Usługi (suma wierszy C1 </t>
    </r>
    <r>
      <rPr>
        <b/>
        <sz val="10"/>
        <color theme="1"/>
        <rFont val="Calibri"/>
        <family val="2"/>
        <charset val="238"/>
      </rPr>
      <t xml:space="preserve">÷ </t>
    </r>
    <r>
      <rPr>
        <b/>
        <sz val="10"/>
        <color theme="1"/>
        <rFont val="Cambria"/>
        <family val="1"/>
        <charset val="238"/>
      </rPr>
      <t>C7)</t>
    </r>
  </si>
  <si>
    <t xml:space="preserve">Pakietowa Transmisja Danych na konto  </t>
  </si>
  <si>
    <t>PLN netto / 1 GB</t>
  </si>
  <si>
    <t>GB</t>
  </si>
  <si>
    <t>Usługi niewyszczególnione w poz. C1- C7 - świadczone zgodnie z aktualnym cennikiem usług Wykonawcy dla Klientów biznesowych stanowiącym Dodatek nr 8 do Umowy.</t>
  </si>
  <si>
    <t>Urządzenie Telekomunikacyjne z przedziału cenowego od 3.200,01 zł do 4.200,00 zł netto</t>
  </si>
  <si>
    <t>Urządzenie Telekomunikacyjne z przedziału cenowego od 4.200,01 zł do 5.200,00 zł netto</t>
  </si>
  <si>
    <t>Urządzenie Telekomunikacyjne z przedziału cenowego od 5.200,01 zł do 6.200,00 zł netto</t>
  </si>
  <si>
    <t>Opcje (Aktywacje, Numery Abonenckie, Usługi, Urządzenia Telekomunikacyjne)</t>
  </si>
  <si>
    <t>Suma za:  Usługi i Urządzenia Telekomunikacyjne (suma wierszy S1, S2, S3)</t>
  </si>
  <si>
    <t>procentowy upsut dla 1 szt. z wyszczególnionego przedziałyu cenowego [%]</t>
  </si>
  <si>
    <t>procentowy upsut dla 1 szt. z wyszczególnionego przedziału cenowego [%]</t>
  </si>
  <si>
    <t>Maksymalna ilość Urządzeń do zakupu w ramach Umowy. 
Dla oceny ofert upust będzie liczony od maksymalnej ceny Urządzenia Telekomunikacyjnego w danym przedziale cenowym.
W trakcie trwania umowy upust będzie obliczany od rzeczywstej ceny Urządzenia Telekomunikacyjnego z cennika Wykonawcy</t>
  </si>
  <si>
    <t>Ilość miesięcy</t>
  </si>
  <si>
    <t>nd</t>
  </si>
  <si>
    <t>Maksymalna ilość aktywacji w ramach Umowy. 
Opłata jednorazowa</t>
  </si>
  <si>
    <t>Maksymalna ilość Numerów Abonenckich w Taryfie MAXI w ramach Umowy. 
Opłata miesieczna</t>
  </si>
  <si>
    <t>Maksymalna ilość Numerów Abonenckich w Taryfie MINI w ramach Umowy. 
Opłata miesięczna</t>
  </si>
  <si>
    <t>Maksymalna ilość GB Pakietowej Transmisji Danych w ramach umowy - Całkowity Wolumen Danych w Umowie.
Opłata miesięczna.</t>
  </si>
  <si>
    <t>Maksymalna ilość miniut do wykorzystana w okresie miesiąca.
Opłata miesięczna</t>
  </si>
  <si>
    <t>Maksymalna ilość wiadmości SMS do wykorzystana w okresie miesiąca.
Opłata miesięczna</t>
  </si>
  <si>
    <t>2% wartości z poz. S4</t>
  </si>
  <si>
    <t>Urządzenie Telekomunikacyjne z przedziału cenowego do 1.300,00 zł netto</t>
  </si>
  <si>
    <t>Urządzenie Telekomunikacyjne z przedziału cenowego od 1.300,01 zł do 2.200,00 zł netto</t>
  </si>
  <si>
    <t>Urządzenie Telekomunikacyjne z przedziału cenowego od 2.200,01 zł do 3.200,00 zł netto</t>
  </si>
  <si>
    <r>
      <t xml:space="preserve">Cena za Urządzenia Telekomunikacyjne (suma wierszy C9 </t>
    </r>
    <r>
      <rPr>
        <b/>
        <sz val="10"/>
        <color theme="1"/>
        <rFont val="Calibri"/>
        <family val="2"/>
        <charset val="238"/>
      </rPr>
      <t xml:space="preserve">÷ </t>
    </r>
    <r>
      <rPr>
        <b/>
        <sz val="10"/>
        <color theme="1"/>
        <rFont val="Cambria"/>
        <family val="1"/>
        <charset val="238"/>
      </rPr>
      <t>C14)</t>
    </r>
  </si>
  <si>
    <t xml:space="preserve"> </t>
  </si>
  <si>
    <t>Cena oferty [Maksymalna wartość Umowy] - Zamówienie podstawowe + Opcje (suma wierszy S4 i S5)</t>
  </si>
  <si>
    <t xml:space="preserve">Osoba Kontaktowa :( Imie nazwisko, tel. , email </t>
  </si>
  <si>
    <t xml:space="preserve">Data ważności oferty </t>
  </si>
  <si>
    <t xml:space="preserve">90 dni </t>
  </si>
  <si>
    <t>Wykonawca</t>
  </si>
  <si>
    <t>Suma za:  Usługi (suma wierszy S1, S2)</t>
  </si>
  <si>
    <t>Opcje (Aktywacje, Numery Abonenckie, Usługi)</t>
  </si>
  <si>
    <t>2% wartości z poz. S3</t>
  </si>
  <si>
    <t>Cena oferty [Maksymalna wartość Umowy] - Zamówienie podstawowe + Opcje (suma wierszy S3 i S4)</t>
  </si>
  <si>
    <r>
      <t xml:space="preserve">Wariant </t>
    </r>
    <r>
      <rPr>
        <b/>
        <u/>
        <sz val="20"/>
        <color theme="1"/>
        <rFont val="Cambria"/>
        <family val="1"/>
        <charset val="238"/>
      </rPr>
      <t>tylko usługi</t>
    </r>
  </si>
  <si>
    <r>
      <t xml:space="preserve">Wariant </t>
    </r>
    <r>
      <rPr>
        <b/>
        <u/>
        <sz val="20"/>
        <color theme="1"/>
        <rFont val="Cambria"/>
        <family val="1"/>
        <charset val="238"/>
      </rPr>
      <t>usługi + sprzęt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</si>
</sst>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b/>
      <sz val="10"/>
      <color theme="1"/>
      <name val="Calibri"/>
      <family val="2"/>
      <charset val="238"/>
    </font>
    <font>
      <sz val="10"/>
      <name val="Cambria"/>
      <family val="1"/>
      <charset val="238"/>
    </font>
    <font>
      <b/>
      <sz val="20"/>
      <color theme="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10"/>
      <name val="Cambria"/>
      <family val="1"/>
      <charset val="238"/>
    </font>
    <font>
      <b/>
      <u/>
      <sz val="20"/>
      <color theme="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64" fontId="1" fillId="3" borderId="4" xfId="1" applyFont="1" applyFill="1" applyBorder="1" applyAlignment="1">
      <alignment horizontal="right" vertical="center" wrapText="1" inden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164" fontId="3" fillId="4" borderId="12" xfId="1" applyFont="1" applyFill="1" applyBorder="1" applyAlignment="1">
      <alignment horizontal="right" vertical="center" wrapText="1" indent="1"/>
    </xf>
    <xf numFmtId="164" fontId="3" fillId="4" borderId="13" xfId="1" applyFont="1" applyFill="1" applyBorder="1" applyAlignment="1">
      <alignment horizontal="right" vertical="center" wrapText="1" indent="1"/>
    </xf>
    <xf numFmtId="0" fontId="1" fillId="5" borderId="3" xfId="0" applyFont="1" applyFill="1" applyBorder="1" applyAlignment="1">
      <alignment horizontal="center" vertical="center" wrapText="1"/>
    </xf>
    <xf numFmtId="3" fontId="1" fillId="5" borderId="2" xfId="0" applyNumberFormat="1" applyFont="1" applyFill="1" applyBorder="1" applyAlignment="1">
      <alignment horizontal="center" vertical="center" wrapText="1"/>
    </xf>
    <xf numFmtId="3" fontId="1" fillId="5" borderId="4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1" fillId="0" borderId="4" xfId="1" applyFont="1" applyFill="1" applyBorder="1" applyAlignment="1">
      <alignment horizontal="right" vertical="center" wrapText="1" indent="1"/>
    </xf>
    <xf numFmtId="0" fontId="3" fillId="4" borderId="13" xfId="1" applyNumberFormat="1" applyFont="1" applyFill="1" applyBorder="1" applyAlignment="1">
      <alignment horizontal="right" vertical="center" wrapText="1" indent="1"/>
    </xf>
    <xf numFmtId="0" fontId="8" fillId="2" borderId="2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19" xfId="1" applyFont="1" applyFill="1" applyBorder="1" applyAlignment="1">
      <alignment horizontal="right" vertical="center" wrapText="1" indent="1"/>
    </xf>
    <xf numFmtId="164" fontId="1" fillId="0" borderId="20" xfId="1" applyFont="1" applyFill="1" applyBorder="1" applyAlignment="1">
      <alignment horizontal="right" vertical="center" wrapText="1" indent="1"/>
    </xf>
    <xf numFmtId="164" fontId="1" fillId="3" borderId="22" xfId="1" applyFont="1" applyFill="1" applyBorder="1" applyAlignment="1">
      <alignment horizontal="right" vertical="center" wrapText="1" indent="1"/>
    </xf>
    <xf numFmtId="164" fontId="1" fillId="3" borderId="19" xfId="1" applyFont="1" applyFill="1" applyBorder="1" applyAlignment="1">
      <alignment horizontal="right" vertical="center" wrapText="1" indent="1"/>
    </xf>
    <xf numFmtId="164" fontId="1" fillId="0" borderId="4" xfId="1" applyFont="1" applyFill="1" applyBorder="1" applyAlignment="1">
      <alignment horizontal="right" vertical="center" wrapText="1" indent="1"/>
    </xf>
    <xf numFmtId="164" fontId="1" fillId="0" borderId="3" xfId="1" applyFont="1" applyFill="1" applyBorder="1" applyAlignment="1">
      <alignment horizontal="right" vertical="center" wrapText="1" indent="1"/>
    </xf>
    <xf numFmtId="164" fontId="1" fillId="3" borderId="2" xfId="1" applyFont="1" applyFill="1" applyBorder="1" applyAlignment="1">
      <alignment horizontal="right" vertical="center" wrapText="1" indent="1"/>
    </xf>
    <xf numFmtId="164" fontId="1" fillId="3" borderId="3" xfId="1" applyFont="1" applyFill="1" applyBorder="1" applyAlignment="1">
      <alignment horizontal="right" vertical="center" wrapText="1" indent="1"/>
    </xf>
    <xf numFmtId="164" fontId="1" fillId="0" borderId="2" xfId="1" applyFont="1" applyFill="1" applyBorder="1" applyAlignment="1">
      <alignment horizontal="right" vertical="center" wrapText="1" indent="1"/>
    </xf>
    <xf numFmtId="164" fontId="1" fillId="3" borderId="4" xfId="1" applyFont="1" applyFill="1" applyBorder="1" applyAlignment="1">
      <alignment horizontal="right" vertical="center" wrapText="1" indent="1"/>
    </xf>
    <xf numFmtId="164" fontId="1" fillId="3" borderId="30" xfId="1" applyFont="1" applyFill="1" applyBorder="1" applyAlignment="1">
      <alignment horizontal="right" vertical="center" wrapText="1" indent="1"/>
    </xf>
    <xf numFmtId="0" fontId="1" fillId="0" borderId="9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zoomScale="90" zoomScaleNormal="90" zoomScaleSheetLayoutView="100" workbookViewId="0">
      <selection activeCell="C7" sqref="C7:C11"/>
    </sheetView>
  </sheetViews>
  <sheetFormatPr defaultColWidth="8.5703125" defaultRowHeight="12.75" x14ac:dyDescent="0.25"/>
  <cols>
    <col min="1" max="1" width="6.28515625" style="1" customWidth="1"/>
    <col min="2" max="2" width="45.28515625" style="2" customWidth="1"/>
    <col min="3" max="3" width="18.7109375" style="36" customWidth="1"/>
    <col min="4" max="4" width="21.28515625" style="1" customWidth="1"/>
    <col min="5" max="5" width="24.28515625" style="1" customWidth="1"/>
    <col min="6" max="6" width="10.28515625" style="1" customWidth="1"/>
    <col min="7" max="7" width="16.5703125" style="4" customWidth="1"/>
    <col min="8" max="8" width="16.5703125" style="1" customWidth="1"/>
    <col min="9" max="9" width="18.5703125" style="1" customWidth="1"/>
    <col min="10" max="16384" width="8.5703125" style="1"/>
  </cols>
  <sheetData>
    <row r="2" spans="1:9" x14ac:dyDescent="0.25">
      <c r="B2" s="38" t="s">
        <v>79</v>
      </c>
      <c r="C2" s="37"/>
    </row>
    <row r="3" spans="1:9" x14ac:dyDescent="0.25">
      <c r="B3" s="38" t="s">
        <v>76</v>
      </c>
      <c r="C3" s="37"/>
    </row>
    <row r="4" spans="1:9" x14ac:dyDescent="0.25">
      <c r="B4" s="38" t="s">
        <v>77</v>
      </c>
      <c r="C4" s="37" t="s">
        <v>78</v>
      </c>
    </row>
    <row r="5" spans="1:9" x14ac:dyDescent="0.25">
      <c r="B5" s="39"/>
    </row>
    <row r="6" spans="1:9" ht="40.5" customHeight="1" thickBot="1" x14ac:dyDescent="0.3">
      <c r="A6" s="46" t="s">
        <v>85</v>
      </c>
      <c r="B6" s="46"/>
      <c r="C6" s="46"/>
      <c r="D6" s="46"/>
      <c r="E6" s="46"/>
      <c r="F6" s="46"/>
      <c r="G6" s="46"/>
      <c r="H6" s="46"/>
      <c r="I6" s="46"/>
    </row>
    <row r="7" spans="1:9" ht="12.6" customHeight="1" x14ac:dyDescent="0.25">
      <c r="A7" s="42" t="s">
        <v>0</v>
      </c>
      <c r="B7" s="44" t="s">
        <v>1</v>
      </c>
      <c r="C7" s="40" t="s">
        <v>39</v>
      </c>
      <c r="D7" s="44" t="s">
        <v>13</v>
      </c>
      <c r="E7" s="44"/>
      <c r="F7" s="44"/>
      <c r="G7" s="47" t="s">
        <v>45</v>
      </c>
      <c r="H7" s="47" t="s">
        <v>47</v>
      </c>
      <c r="I7" s="50" t="s">
        <v>46</v>
      </c>
    </row>
    <row r="8" spans="1:9" x14ac:dyDescent="0.25">
      <c r="A8" s="43"/>
      <c r="B8" s="45"/>
      <c r="C8" s="41"/>
      <c r="D8" s="45"/>
      <c r="E8" s="45"/>
      <c r="F8" s="45"/>
      <c r="G8" s="48"/>
      <c r="H8" s="48"/>
      <c r="I8" s="51"/>
    </row>
    <row r="9" spans="1:9" x14ac:dyDescent="0.25">
      <c r="A9" s="43"/>
      <c r="B9" s="45"/>
      <c r="C9" s="41"/>
      <c r="D9" s="45"/>
      <c r="E9" s="45"/>
      <c r="F9" s="45"/>
      <c r="G9" s="48"/>
      <c r="H9" s="48"/>
      <c r="I9" s="51"/>
    </row>
    <row r="10" spans="1:9" ht="24" customHeight="1" x14ac:dyDescent="0.25">
      <c r="A10" s="43"/>
      <c r="B10" s="45"/>
      <c r="C10" s="41"/>
      <c r="D10" s="45"/>
      <c r="E10" s="45"/>
      <c r="F10" s="45"/>
      <c r="G10" s="49"/>
      <c r="H10" s="49"/>
      <c r="I10" s="52"/>
    </row>
    <row r="11" spans="1:9" ht="35.25" customHeight="1" x14ac:dyDescent="0.25">
      <c r="A11" s="43"/>
      <c r="B11" s="45"/>
      <c r="C11" s="41"/>
      <c r="D11" s="5" t="s">
        <v>2</v>
      </c>
      <c r="E11" s="5" t="s">
        <v>18</v>
      </c>
      <c r="F11" s="5" t="s">
        <v>61</v>
      </c>
      <c r="G11" s="5" t="s">
        <v>29</v>
      </c>
      <c r="H11" s="5"/>
      <c r="I11" s="10" t="s">
        <v>30</v>
      </c>
    </row>
    <row r="12" spans="1:9" ht="18.600000000000001" customHeight="1" thickBot="1" x14ac:dyDescent="0.3">
      <c r="A12" s="11">
        <v>1</v>
      </c>
      <c r="B12" s="12">
        <v>2</v>
      </c>
      <c r="C12" s="29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3">
        <v>9</v>
      </c>
    </row>
    <row r="13" spans="1:9" ht="27" customHeight="1" x14ac:dyDescent="0.25">
      <c r="A13" s="63" t="s">
        <v>3</v>
      </c>
      <c r="B13" s="77" t="s">
        <v>10</v>
      </c>
      <c r="C13" s="30"/>
      <c r="D13" s="24">
        <v>6400</v>
      </c>
      <c r="E13" s="61" t="s">
        <v>63</v>
      </c>
      <c r="F13" s="59" t="s">
        <v>62</v>
      </c>
      <c r="G13" s="70">
        <f>D13*C13</f>
        <v>0</v>
      </c>
      <c r="H13" s="75">
        <f>G13*23%</f>
        <v>0</v>
      </c>
      <c r="I13" s="66">
        <f>G13+H13</f>
        <v>0</v>
      </c>
    </row>
    <row r="14" spans="1:9" ht="23.1" customHeight="1" x14ac:dyDescent="0.25">
      <c r="A14" s="54"/>
      <c r="B14" s="56"/>
      <c r="C14" s="31" t="s">
        <v>23</v>
      </c>
      <c r="D14" s="19" t="s">
        <v>22</v>
      </c>
      <c r="E14" s="62"/>
      <c r="F14" s="58"/>
      <c r="G14" s="71"/>
      <c r="H14" s="73"/>
      <c r="I14" s="67"/>
    </row>
    <row r="15" spans="1:9" ht="24.6" customHeight="1" x14ac:dyDescent="0.25">
      <c r="A15" s="53" t="s">
        <v>4</v>
      </c>
      <c r="B15" s="55" t="s">
        <v>11</v>
      </c>
      <c r="C15" s="32"/>
      <c r="D15" s="24">
        <v>4600</v>
      </c>
      <c r="E15" s="60" t="s">
        <v>64</v>
      </c>
      <c r="F15" s="57">
        <v>24</v>
      </c>
      <c r="G15" s="74">
        <f>C15*D15*F15</f>
        <v>0</v>
      </c>
      <c r="H15" s="72">
        <f>G15*23%</f>
        <v>0</v>
      </c>
      <c r="I15" s="66">
        <f t="shared" ref="I15" si="0">G15+H15</f>
        <v>0</v>
      </c>
    </row>
    <row r="16" spans="1:9" ht="30.6" customHeight="1" x14ac:dyDescent="0.25">
      <c r="A16" s="54"/>
      <c r="B16" s="56"/>
      <c r="C16" s="31" t="s">
        <v>23</v>
      </c>
      <c r="D16" s="19" t="s">
        <v>22</v>
      </c>
      <c r="E16" s="62"/>
      <c r="F16" s="58"/>
      <c r="G16" s="71"/>
      <c r="H16" s="73"/>
      <c r="I16" s="67"/>
    </row>
    <row r="17" spans="1:9" ht="22.5" customHeight="1" x14ac:dyDescent="0.25">
      <c r="A17" s="53" t="s">
        <v>5</v>
      </c>
      <c r="B17" s="55" t="s">
        <v>9</v>
      </c>
      <c r="C17" s="32"/>
      <c r="D17" s="24">
        <v>1800</v>
      </c>
      <c r="E17" s="57" t="s">
        <v>65</v>
      </c>
      <c r="F17" s="57">
        <v>24</v>
      </c>
      <c r="G17" s="74">
        <f>C17*D17*F17</f>
        <v>0</v>
      </c>
      <c r="H17" s="72">
        <f t="shared" ref="H17" si="1">G17*23%</f>
        <v>0</v>
      </c>
      <c r="I17" s="66">
        <f t="shared" ref="I17" si="2">G17+H17</f>
        <v>0</v>
      </c>
    </row>
    <row r="18" spans="1:9" ht="30.6" customHeight="1" x14ac:dyDescent="0.25">
      <c r="A18" s="54"/>
      <c r="B18" s="56"/>
      <c r="C18" s="31" t="s">
        <v>23</v>
      </c>
      <c r="D18" s="22" t="s">
        <v>22</v>
      </c>
      <c r="E18" s="58"/>
      <c r="F18" s="58"/>
      <c r="G18" s="71"/>
      <c r="H18" s="73"/>
      <c r="I18" s="67"/>
    </row>
    <row r="19" spans="1:9" ht="29.1" customHeight="1" x14ac:dyDescent="0.25">
      <c r="A19" s="53" t="s">
        <v>6</v>
      </c>
      <c r="B19" s="55" t="s">
        <v>49</v>
      </c>
      <c r="C19" s="32"/>
      <c r="D19" s="24">
        <v>21283</v>
      </c>
      <c r="E19" s="57" t="s">
        <v>66</v>
      </c>
      <c r="F19" s="57">
        <v>24</v>
      </c>
      <c r="G19" s="74">
        <f>C19*D19*F19</f>
        <v>0</v>
      </c>
      <c r="H19" s="72">
        <f t="shared" ref="H19" si="3">G19*23%</f>
        <v>0</v>
      </c>
      <c r="I19" s="66">
        <f t="shared" ref="I19" si="4">G19+H19</f>
        <v>0</v>
      </c>
    </row>
    <row r="20" spans="1:9" ht="47.1" customHeight="1" x14ac:dyDescent="0.25">
      <c r="A20" s="54"/>
      <c r="B20" s="56"/>
      <c r="C20" s="31" t="s">
        <v>50</v>
      </c>
      <c r="D20" s="22" t="s">
        <v>51</v>
      </c>
      <c r="E20" s="58"/>
      <c r="F20" s="58"/>
      <c r="G20" s="71"/>
      <c r="H20" s="73"/>
      <c r="I20" s="67"/>
    </row>
    <row r="21" spans="1:9" ht="26.1" customHeight="1" x14ac:dyDescent="0.25">
      <c r="A21" s="53" t="s">
        <v>7</v>
      </c>
      <c r="B21" s="55" t="s">
        <v>12</v>
      </c>
      <c r="C21" s="32"/>
      <c r="D21" s="23">
        <v>21000</v>
      </c>
      <c r="E21" s="60" t="s">
        <v>67</v>
      </c>
      <c r="F21" s="57">
        <v>24</v>
      </c>
      <c r="G21" s="74">
        <f>C21*D21*F21</f>
        <v>0</v>
      </c>
      <c r="H21" s="72">
        <f t="shared" ref="H21" si="5">G21*23%</f>
        <v>0</v>
      </c>
      <c r="I21" s="66">
        <f t="shared" ref="I21" si="6">G21+H21</f>
        <v>0</v>
      </c>
    </row>
    <row r="22" spans="1:9" ht="31.5" customHeight="1" x14ac:dyDescent="0.25">
      <c r="A22" s="54"/>
      <c r="B22" s="56"/>
      <c r="C22" s="31" t="s">
        <v>24</v>
      </c>
      <c r="D22" s="22" t="s">
        <v>25</v>
      </c>
      <c r="E22" s="62"/>
      <c r="F22" s="58"/>
      <c r="G22" s="71"/>
      <c r="H22" s="73"/>
      <c r="I22" s="67"/>
    </row>
    <row r="23" spans="1:9" ht="25.5" customHeight="1" x14ac:dyDescent="0.25">
      <c r="A23" s="53" t="s">
        <v>8</v>
      </c>
      <c r="B23" s="55" t="s">
        <v>20</v>
      </c>
      <c r="C23" s="32"/>
      <c r="D23" s="24">
        <v>5200</v>
      </c>
      <c r="E23" s="60" t="s">
        <v>68</v>
      </c>
      <c r="F23" s="57">
        <v>24</v>
      </c>
      <c r="G23" s="74">
        <f>C23*D23*F23</f>
        <v>0</v>
      </c>
      <c r="H23" s="72">
        <f t="shared" ref="H23" si="7">G23*23%</f>
        <v>0</v>
      </c>
      <c r="I23" s="66">
        <f t="shared" ref="I23" si="8">G23+H23</f>
        <v>0</v>
      </c>
    </row>
    <row r="24" spans="1:9" ht="28.5" customHeight="1" x14ac:dyDescent="0.25">
      <c r="A24" s="54"/>
      <c r="B24" s="56"/>
      <c r="C24" s="31" t="s">
        <v>27</v>
      </c>
      <c r="D24" s="22" t="s">
        <v>32</v>
      </c>
      <c r="E24" s="62"/>
      <c r="F24" s="58"/>
      <c r="G24" s="71"/>
      <c r="H24" s="73"/>
      <c r="I24" s="67"/>
    </row>
    <row r="25" spans="1:9" ht="25.5" customHeight="1" x14ac:dyDescent="0.25">
      <c r="A25" s="53" t="s">
        <v>14</v>
      </c>
      <c r="B25" s="55" t="s">
        <v>21</v>
      </c>
      <c r="C25" s="32"/>
      <c r="D25" s="25">
        <v>370</v>
      </c>
      <c r="E25" s="60" t="s">
        <v>68</v>
      </c>
      <c r="F25" s="57">
        <v>24</v>
      </c>
      <c r="G25" s="74">
        <f>C25*D25*F25</f>
        <v>0</v>
      </c>
      <c r="H25" s="72">
        <f t="shared" ref="H25" si="9">G25*23%</f>
        <v>0</v>
      </c>
      <c r="I25" s="66">
        <f t="shared" ref="I25" si="10">G25+H25</f>
        <v>0</v>
      </c>
    </row>
    <row r="26" spans="1:9" ht="32.1" customHeight="1" thickBot="1" x14ac:dyDescent="0.3">
      <c r="A26" s="63"/>
      <c r="B26" s="77"/>
      <c r="C26" s="33" t="s">
        <v>26</v>
      </c>
      <c r="D26" s="26" t="s">
        <v>33</v>
      </c>
      <c r="E26" s="61"/>
      <c r="F26" s="59"/>
      <c r="G26" s="70"/>
      <c r="H26" s="76"/>
      <c r="I26" s="67"/>
    </row>
    <row r="27" spans="1:9" s="3" customFormat="1" ht="29.1" customHeight="1" thickBot="1" x14ac:dyDescent="0.3">
      <c r="A27" s="9" t="s">
        <v>15</v>
      </c>
      <c r="B27" s="64" t="s">
        <v>48</v>
      </c>
      <c r="C27" s="64"/>
      <c r="D27" s="64"/>
      <c r="E27" s="64"/>
      <c r="F27" s="64"/>
      <c r="G27" s="17">
        <f>SUM(G13:G26)</f>
        <v>0</v>
      </c>
      <c r="H27" s="17">
        <f>SUM(H13:H26)</f>
        <v>0</v>
      </c>
      <c r="I27" s="17">
        <f>SUM(I13:I26)</f>
        <v>0</v>
      </c>
    </row>
    <row r="28" spans="1:9" ht="51.75" thickBot="1" x14ac:dyDescent="0.3">
      <c r="A28" s="7" t="s">
        <v>19</v>
      </c>
      <c r="B28" s="6" t="s">
        <v>52</v>
      </c>
      <c r="C28" s="33" t="s">
        <v>17</v>
      </c>
      <c r="D28" s="6" t="s">
        <v>16</v>
      </c>
      <c r="E28" s="6" t="s">
        <v>17</v>
      </c>
      <c r="F28" s="6" t="s">
        <v>62</v>
      </c>
      <c r="G28" s="27">
        <f>G27*10/100</f>
        <v>0</v>
      </c>
      <c r="H28" s="8">
        <f>G28*23%</f>
        <v>0</v>
      </c>
      <c r="I28" s="27">
        <f>I27*10/100</f>
        <v>0</v>
      </c>
    </row>
    <row r="29" spans="1:9" s="3" customFormat="1" ht="29.1" customHeight="1" thickBot="1" x14ac:dyDescent="0.3">
      <c r="A29" s="9" t="s">
        <v>28</v>
      </c>
      <c r="B29" s="64" t="s">
        <v>44</v>
      </c>
      <c r="C29" s="64"/>
      <c r="D29" s="64"/>
      <c r="E29" s="64"/>
      <c r="F29" s="64"/>
      <c r="G29" s="17">
        <f>G28</f>
        <v>0</v>
      </c>
      <c r="H29" s="17">
        <f t="shared" ref="H29:I29" si="11">H28</f>
        <v>0</v>
      </c>
      <c r="I29" s="18">
        <f t="shared" si="11"/>
        <v>0</v>
      </c>
    </row>
    <row r="30" spans="1:9" ht="26.1" customHeight="1" x14ac:dyDescent="0.25">
      <c r="A30" s="63" t="s">
        <v>31</v>
      </c>
      <c r="B30" s="77" t="s">
        <v>70</v>
      </c>
      <c r="C30" s="34" t="s">
        <v>74</v>
      </c>
      <c r="D30" s="21">
        <v>2947</v>
      </c>
      <c r="E30" s="65" t="s">
        <v>60</v>
      </c>
      <c r="F30" s="59" t="s">
        <v>62</v>
      </c>
      <c r="G30" s="70" t="e">
        <f>(1300-(1300*C30/100))*D30</f>
        <v>#VALUE!</v>
      </c>
      <c r="H30" s="68" t="e">
        <f>G30*23%</f>
        <v>#VALUE!</v>
      </c>
      <c r="I30" s="66" t="e">
        <f t="shared" ref="I30" si="12">G30+H30</f>
        <v>#VALUE!</v>
      </c>
    </row>
    <row r="31" spans="1:9" ht="63.75" x14ac:dyDescent="0.25">
      <c r="A31" s="54"/>
      <c r="B31" s="56"/>
      <c r="C31" s="31" t="s">
        <v>59</v>
      </c>
      <c r="D31" s="19" t="s">
        <v>22</v>
      </c>
      <c r="E31" s="59"/>
      <c r="F31" s="58"/>
      <c r="G31" s="71"/>
      <c r="H31" s="69"/>
      <c r="I31" s="67"/>
    </row>
    <row r="32" spans="1:9" ht="26.1" customHeight="1" x14ac:dyDescent="0.25">
      <c r="A32" s="53" t="s">
        <v>34</v>
      </c>
      <c r="B32" s="55" t="s">
        <v>71</v>
      </c>
      <c r="C32" s="34" t="s">
        <v>74</v>
      </c>
      <c r="D32" s="20">
        <v>1001</v>
      </c>
      <c r="E32" s="59"/>
      <c r="F32" s="57" t="s">
        <v>62</v>
      </c>
      <c r="G32" s="70" t="e">
        <f>(2200-(2200*C32/100))*D32</f>
        <v>#VALUE!</v>
      </c>
      <c r="H32" s="68" t="e">
        <f t="shared" ref="H32" si="13">G32*23%</f>
        <v>#VALUE!</v>
      </c>
      <c r="I32" s="66" t="e">
        <f t="shared" ref="I32:I40" si="14">G32+H32</f>
        <v>#VALUE!</v>
      </c>
    </row>
    <row r="33" spans="1:9" ht="63.75" x14ac:dyDescent="0.25">
      <c r="A33" s="54"/>
      <c r="B33" s="56"/>
      <c r="C33" s="31" t="s">
        <v>58</v>
      </c>
      <c r="D33" s="19" t="s">
        <v>22</v>
      </c>
      <c r="E33" s="59"/>
      <c r="F33" s="58"/>
      <c r="G33" s="71"/>
      <c r="H33" s="69"/>
      <c r="I33" s="67"/>
    </row>
    <row r="34" spans="1:9" ht="26.1" customHeight="1" x14ac:dyDescent="0.25">
      <c r="A34" s="53" t="s">
        <v>35</v>
      </c>
      <c r="B34" s="55" t="s">
        <v>72</v>
      </c>
      <c r="C34" s="34" t="s">
        <v>74</v>
      </c>
      <c r="D34" s="20">
        <v>145</v>
      </c>
      <c r="E34" s="59"/>
      <c r="F34" s="57" t="s">
        <v>62</v>
      </c>
      <c r="G34" s="70" t="e">
        <f>(3200-(3200*C34/100))*D34</f>
        <v>#VALUE!</v>
      </c>
      <c r="H34" s="68" t="e">
        <f t="shared" ref="H34" si="15">G34*23%</f>
        <v>#VALUE!</v>
      </c>
      <c r="I34" s="66" t="e">
        <f t="shared" si="14"/>
        <v>#VALUE!</v>
      </c>
    </row>
    <row r="35" spans="1:9" ht="63.75" x14ac:dyDescent="0.25">
      <c r="A35" s="54"/>
      <c r="B35" s="56"/>
      <c r="C35" s="31" t="s">
        <v>59</v>
      </c>
      <c r="D35" s="19" t="s">
        <v>22</v>
      </c>
      <c r="E35" s="59"/>
      <c r="F35" s="58"/>
      <c r="G35" s="71"/>
      <c r="H35" s="69"/>
      <c r="I35" s="67"/>
    </row>
    <row r="36" spans="1:9" ht="26.1" customHeight="1" x14ac:dyDescent="0.25">
      <c r="A36" s="53" t="s">
        <v>36</v>
      </c>
      <c r="B36" s="55" t="s">
        <v>53</v>
      </c>
      <c r="C36" s="34" t="s">
        <v>74</v>
      </c>
      <c r="D36" s="20">
        <v>40</v>
      </c>
      <c r="E36" s="59"/>
      <c r="F36" s="57" t="s">
        <v>62</v>
      </c>
      <c r="G36" s="70" t="e">
        <f>(4200-(4200*C36/100))*D36</f>
        <v>#VALUE!</v>
      </c>
      <c r="H36" s="68" t="e">
        <f t="shared" ref="H36" si="16">G36*23%</f>
        <v>#VALUE!</v>
      </c>
      <c r="I36" s="66" t="e">
        <f t="shared" si="14"/>
        <v>#VALUE!</v>
      </c>
    </row>
    <row r="37" spans="1:9" ht="63.75" x14ac:dyDescent="0.25">
      <c r="A37" s="54"/>
      <c r="B37" s="56"/>
      <c r="C37" s="31" t="s">
        <v>59</v>
      </c>
      <c r="D37" s="19" t="s">
        <v>22</v>
      </c>
      <c r="E37" s="59"/>
      <c r="F37" s="58"/>
      <c r="G37" s="71"/>
      <c r="H37" s="69"/>
      <c r="I37" s="67"/>
    </row>
    <row r="38" spans="1:9" ht="26.1" customHeight="1" x14ac:dyDescent="0.25">
      <c r="A38" s="53" t="s">
        <v>37</v>
      </c>
      <c r="B38" s="55" t="s">
        <v>54</v>
      </c>
      <c r="C38" s="34" t="s">
        <v>74</v>
      </c>
      <c r="D38" s="20">
        <v>19</v>
      </c>
      <c r="E38" s="59"/>
      <c r="F38" s="57" t="s">
        <v>62</v>
      </c>
      <c r="G38" s="70" t="e">
        <f>(5200-(5200*C38/100))*D38</f>
        <v>#VALUE!</v>
      </c>
      <c r="H38" s="68" t="e">
        <f t="shared" ref="H38" si="17">G38*23%</f>
        <v>#VALUE!</v>
      </c>
      <c r="I38" s="66" t="e">
        <f t="shared" si="14"/>
        <v>#VALUE!</v>
      </c>
    </row>
    <row r="39" spans="1:9" ht="63.75" x14ac:dyDescent="0.25">
      <c r="A39" s="54"/>
      <c r="B39" s="56"/>
      <c r="C39" s="31" t="s">
        <v>59</v>
      </c>
      <c r="D39" s="19" t="s">
        <v>22</v>
      </c>
      <c r="E39" s="59"/>
      <c r="F39" s="58"/>
      <c r="G39" s="71"/>
      <c r="H39" s="69"/>
      <c r="I39" s="67"/>
    </row>
    <row r="40" spans="1:9" ht="26.1" customHeight="1" x14ac:dyDescent="0.25">
      <c r="A40" s="53" t="s">
        <v>40</v>
      </c>
      <c r="B40" s="55" t="s">
        <v>55</v>
      </c>
      <c r="C40" s="34" t="s">
        <v>74</v>
      </c>
      <c r="D40" s="20">
        <v>17</v>
      </c>
      <c r="E40" s="59"/>
      <c r="F40" s="57" t="s">
        <v>62</v>
      </c>
      <c r="G40" s="70" t="e">
        <f>(6200-(6200*C40/100))*D40</f>
        <v>#VALUE!</v>
      </c>
      <c r="H40" s="68" t="e">
        <f t="shared" ref="H40" si="18">G40*23%</f>
        <v>#VALUE!</v>
      </c>
      <c r="I40" s="66" t="e">
        <f t="shared" si="14"/>
        <v>#VALUE!</v>
      </c>
    </row>
    <row r="41" spans="1:9" ht="64.5" thickBot="1" x14ac:dyDescent="0.3">
      <c r="A41" s="54"/>
      <c r="B41" s="56"/>
      <c r="C41" s="31" t="s">
        <v>59</v>
      </c>
      <c r="D41" s="19" t="s">
        <v>22</v>
      </c>
      <c r="E41" s="59"/>
      <c r="F41" s="58"/>
      <c r="G41" s="71"/>
      <c r="H41" s="69"/>
      <c r="I41" s="67"/>
    </row>
    <row r="42" spans="1:9" s="3" customFormat="1" ht="31.5" customHeight="1" thickBot="1" x14ac:dyDescent="0.3">
      <c r="A42" s="9" t="s">
        <v>38</v>
      </c>
      <c r="B42" s="64" t="s">
        <v>73</v>
      </c>
      <c r="C42" s="64"/>
      <c r="D42" s="64"/>
      <c r="E42" s="64"/>
      <c r="F42" s="64"/>
      <c r="G42" s="17" t="e">
        <f>SUM(G30:G41)</f>
        <v>#VALUE!</v>
      </c>
      <c r="H42" s="17" t="e">
        <f>SUM(H30:H41)</f>
        <v>#VALUE!</v>
      </c>
      <c r="I42" s="18" t="e">
        <f>SUM(I30:I41)</f>
        <v>#VALUE!</v>
      </c>
    </row>
    <row r="43" spans="1:9" s="3" customFormat="1" ht="29.1" customHeight="1" thickBot="1" x14ac:dyDescent="0.3">
      <c r="A43" s="9" t="s">
        <v>41</v>
      </c>
      <c r="B43" s="64" t="s">
        <v>57</v>
      </c>
      <c r="C43" s="64"/>
      <c r="D43" s="64"/>
      <c r="E43" s="64"/>
      <c r="F43" s="64"/>
      <c r="G43" s="17" t="e">
        <f>SUM(G42,G29,G27)</f>
        <v>#VALUE!</v>
      </c>
      <c r="H43" s="17" t="e">
        <f>SUM(H42,H29,H27)</f>
        <v>#VALUE!</v>
      </c>
      <c r="I43" s="18" t="e">
        <f>SUM(I42,I29,I27)</f>
        <v>#VALUE!</v>
      </c>
    </row>
    <row r="44" spans="1:9" s="3" customFormat="1" ht="42.6" customHeight="1" thickBot="1" x14ac:dyDescent="0.3">
      <c r="A44" s="14" t="s">
        <v>42</v>
      </c>
      <c r="B44" s="15" t="s">
        <v>56</v>
      </c>
      <c r="C44" s="35" t="s">
        <v>17</v>
      </c>
      <c r="D44" s="16" t="s">
        <v>69</v>
      </c>
      <c r="E44" s="16" t="s">
        <v>17</v>
      </c>
      <c r="F44" s="16" t="s">
        <v>62</v>
      </c>
      <c r="G44" s="17" t="e">
        <f>G43*2/100</f>
        <v>#VALUE!</v>
      </c>
      <c r="H44" s="17" t="e">
        <f>H43*2/100</f>
        <v>#VALUE!</v>
      </c>
      <c r="I44" s="28" t="e">
        <f>I43*2/100</f>
        <v>#VALUE!</v>
      </c>
    </row>
    <row r="45" spans="1:9" s="3" customFormat="1" ht="29.1" customHeight="1" thickBot="1" x14ac:dyDescent="0.3">
      <c r="A45" s="14" t="s">
        <v>43</v>
      </c>
      <c r="B45" s="64" t="s">
        <v>75</v>
      </c>
      <c r="C45" s="64"/>
      <c r="D45" s="64"/>
      <c r="E45" s="64"/>
      <c r="F45" s="64"/>
      <c r="G45" s="17" t="e">
        <f>G43+G44</f>
        <v>#VALUE!</v>
      </c>
      <c r="H45" s="17" t="e">
        <f>H43+H44</f>
        <v>#VALUE!</v>
      </c>
      <c r="I45" s="18" t="e">
        <f>I43+I44</f>
        <v>#VALUE!</v>
      </c>
    </row>
  </sheetData>
  <mergeCells count="99">
    <mergeCell ref="G32:G33"/>
    <mergeCell ref="A30:A31"/>
    <mergeCell ref="B13:B14"/>
    <mergeCell ref="B17:B18"/>
    <mergeCell ref="F17:F18"/>
    <mergeCell ref="F30:F31"/>
    <mergeCell ref="B30:B31"/>
    <mergeCell ref="B29:F29"/>
    <mergeCell ref="B23:B24"/>
    <mergeCell ref="E23:E24"/>
    <mergeCell ref="F23:F24"/>
    <mergeCell ref="B27:F27"/>
    <mergeCell ref="B25:B26"/>
    <mergeCell ref="A13:A14"/>
    <mergeCell ref="A17:A18"/>
    <mergeCell ref="F15:F16"/>
    <mergeCell ref="G40:G41"/>
    <mergeCell ref="H40:H41"/>
    <mergeCell ref="H36:H37"/>
    <mergeCell ref="I36:I37"/>
    <mergeCell ref="I34:I35"/>
    <mergeCell ref="H34:H35"/>
    <mergeCell ref="G34:G35"/>
    <mergeCell ref="G36:G37"/>
    <mergeCell ref="G38:G39"/>
    <mergeCell ref="A40:A41"/>
    <mergeCell ref="B40:B41"/>
    <mergeCell ref="F40:F41"/>
    <mergeCell ref="A38:A39"/>
    <mergeCell ref="F32:F33"/>
    <mergeCell ref="B32:B33"/>
    <mergeCell ref="A32:A33"/>
    <mergeCell ref="A34:A35"/>
    <mergeCell ref="A36:A37"/>
    <mergeCell ref="B36:B37"/>
    <mergeCell ref="F36:F37"/>
    <mergeCell ref="H23:H24"/>
    <mergeCell ref="I23:I24"/>
    <mergeCell ref="I25:I26"/>
    <mergeCell ref="H25:H26"/>
    <mergeCell ref="G25:G26"/>
    <mergeCell ref="G23:G24"/>
    <mergeCell ref="I13:I14"/>
    <mergeCell ref="H13:H14"/>
    <mergeCell ref="G13:G14"/>
    <mergeCell ref="I17:I18"/>
    <mergeCell ref="I15:I16"/>
    <mergeCell ref="H15:H16"/>
    <mergeCell ref="G15:G16"/>
    <mergeCell ref="I21:I22"/>
    <mergeCell ref="H21:H22"/>
    <mergeCell ref="G21:G22"/>
    <mergeCell ref="G17:G18"/>
    <mergeCell ref="H17:H18"/>
    <mergeCell ref="G19:G20"/>
    <mergeCell ref="H19:H20"/>
    <mergeCell ref="I19:I20"/>
    <mergeCell ref="B43:F43"/>
    <mergeCell ref="B45:F45"/>
    <mergeCell ref="B42:F42"/>
    <mergeCell ref="E30:E41"/>
    <mergeCell ref="I40:I41"/>
    <mergeCell ref="F34:F35"/>
    <mergeCell ref="B34:B35"/>
    <mergeCell ref="F38:F39"/>
    <mergeCell ref="B38:B39"/>
    <mergeCell ref="I38:I39"/>
    <mergeCell ref="H38:H39"/>
    <mergeCell ref="I32:I33"/>
    <mergeCell ref="H32:H33"/>
    <mergeCell ref="I30:I31"/>
    <mergeCell ref="H30:H31"/>
    <mergeCell ref="G30:G31"/>
    <mergeCell ref="E15:E16"/>
    <mergeCell ref="B15:B16"/>
    <mergeCell ref="A15:A16"/>
    <mergeCell ref="E17:E18"/>
    <mergeCell ref="F13:F14"/>
    <mergeCell ref="E13:E14"/>
    <mergeCell ref="A19:A20"/>
    <mergeCell ref="B19:B20"/>
    <mergeCell ref="E19:E20"/>
    <mergeCell ref="F19:F20"/>
    <mergeCell ref="F25:F26"/>
    <mergeCell ref="E25:E26"/>
    <mergeCell ref="F21:F22"/>
    <mergeCell ref="E21:E22"/>
    <mergeCell ref="B21:B22"/>
    <mergeCell ref="A23:A24"/>
    <mergeCell ref="A25:A26"/>
    <mergeCell ref="A21:A22"/>
    <mergeCell ref="C7:C11"/>
    <mergeCell ref="A7:A11"/>
    <mergeCell ref="B7:B11"/>
    <mergeCell ref="D7:F10"/>
    <mergeCell ref="A6:I6"/>
    <mergeCell ref="H7:H10"/>
    <mergeCell ref="I7:I10"/>
    <mergeCell ref="G7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Header>&amp;RZałącznik nr 1 Formularza Oferty
Świadczenie usług telekom. w technikach radiowych 2G/3G/LTE oraz dostawa urządzeń telekomunikacyjnych
Postepowanie  nr P/1/0084/2019</oddHeader>
    <oddFooter>&amp;CENERGA-OPERATOR SA&amp;R&amp;P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0FD3-4135-441A-AD04-89895BFF7005}">
  <dimension ref="A2:I32"/>
  <sheetViews>
    <sheetView zoomScale="90" zoomScaleNormal="90" zoomScaleSheetLayoutView="100" workbookViewId="0">
      <selection activeCell="B7" sqref="B7:B11"/>
    </sheetView>
  </sheetViews>
  <sheetFormatPr defaultColWidth="8.5703125" defaultRowHeight="12.75" x14ac:dyDescent="0.25"/>
  <cols>
    <col min="1" max="1" width="6.28515625" style="1" customWidth="1"/>
    <col min="2" max="2" width="45.28515625" style="2" customWidth="1"/>
    <col min="3" max="3" width="18.7109375" style="36" customWidth="1"/>
    <col min="4" max="4" width="21.28515625" style="1" customWidth="1"/>
    <col min="5" max="5" width="24.28515625" style="1" customWidth="1"/>
    <col min="6" max="6" width="10.28515625" style="1" customWidth="1"/>
    <col min="7" max="7" width="16.5703125" style="4" customWidth="1"/>
    <col min="8" max="8" width="16.5703125" style="1" customWidth="1"/>
    <col min="9" max="9" width="18.5703125" style="1" customWidth="1"/>
    <col min="10" max="16384" width="8.5703125" style="1"/>
  </cols>
  <sheetData>
    <row r="2" spans="1:9" x14ac:dyDescent="0.25">
      <c r="B2" s="38" t="s">
        <v>79</v>
      </c>
      <c r="C2" s="37"/>
    </row>
    <row r="3" spans="1:9" x14ac:dyDescent="0.25">
      <c r="B3" s="38" t="s">
        <v>76</v>
      </c>
      <c r="C3" s="37"/>
    </row>
    <row r="4" spans="1:9" x14ac:dyDescent="0.25">
      <c r="B4" s="38" t="s">
        <v>77</v>
      </c>
      <c r="C4" s="37" t="s">
        <v>78</v>
      </c>
    </row>
    <row r="5" spans="1:9" x14ac:dyDescent="0.25">
      <c r="B5" s="39"/>
    </row>
    <row r="6" spans="1:9" ht="40.5" customHeight="1" thickBot="1" x14ac:dyDescent="0.3">
      <c r="A6" s="46" t="s">
        <v>84</v>
      </c>
      <c r="B6" s="46"/>
      <c r="C6" s="46"/>
      <c r="D6" s="46"/>
      <c r="E6" s="46"/>
      <c r="F6" s="46"/>
      <c r="G6" s="46"/>
      <c r="H6" s="46"/>
      <c r="I6" s="46"/>
    </row>
    <row r="7" spans="1:9" ht="12.6" customHeight="1" x14ac:dyDescent="0.25">
      <c r="A7" s="42" t="s">
        <v>0</v>
      </c>
      <c r="B7" s="44" t="s">
        <v>1</v>
      </c>
      <c r="C7" s="40" t="s">
        <v>39</v>
      </c>
      <c r="D7" s="44" t="s">
        <v>13</v>
      </c>
      <c r="E7" s="44"/>
      <c r="F7" s="44"/>
      <c r="G7" s="47" t="s">
        <v>45</v>
      </c>
      <c r="H7" s="47" t="s">
        <v>47</v>
      </c>
      <c r="I7" s="50" t="s">
        <v>46</v>
      </c>
    </row>
    <row r="8" spans="1:9" x14ac:dyDescent="0.25">
      <c r="A8" s="43"/>
      <c r="B8" s="45"/>
      <c r="C8" s="41"/>
      <c r="D8" s="45"/>
      <c r="E8" s="45"/>
      <c r="F8" s="45"/>
      <c r="G8" s="48"/>
      <c r="H8" s="48"/>
      <c r="I8" s="51"/>
    </row>
    <row r="9" spans="1:9" x14ac:dyDescent="0.25">
      <c r="A9" s="43"/>
      <c r="B9" s="45"/>
      <c r="C9" s="41"/>
      <c r="D9" s="45"/>
      <c r="E9" s="45"/>
      <c r="F9" s="45"/>
      <c r="G9" s="48"/>
      <c r="H9" s="48"/>
      <c r="I9" s="51"/>
    </row>
    <row r="10" spans="1:9" ht="24" customHeight="1" x14ac:dyDescent="0.25">
      <c r="A10" s="43"/>
      <c r="B10" s="45"/>
      <c r="C10" s="41"/>
      <c r="D10" s="45"/>
      <c r="E10" s="45"/>
      <c r="F10" s="45"/>
      <c r="G10" s="49"/>
      <c r="H10" s="49"/>
      <c r="I10" s="52"/>
    </row>
    <row r="11" spans="1:9" ht="35.25" customHeight="1" x14ac:dyDescent="0.25">
      <c r="A11" s="43"/>
      <c r="B11" s="45"/>
      <c r="C11" s="41"/>
      <c r="D11" s="5" t="s">
        <v>2</v>
      </c>
      <c r="E11" s="5" t="s">
        <v>18</v>
      </c>
      <c r="F11" s="5" t="s">
        <v>61</v>
      </c>
      <c r="G11" s="5" t="s">
        <v>29</v>
      </c>
      <c r="H11" s="5"/>
      <c r="I11" s="10" t="s">
        <v>30</v>
      </c>
    </row>
    <row r="12" spans="1:9" ht="18.600000000000001" customHeight="1" thickBot="1" x14ac:dyDescent="0.3">
      <c r="A12" s="11">
        <v>1</v>
      </c>
      <c r="B12" s="12">
        <v>2</v>
      </c>
      <c r="C12" s="29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3">
        <v>9</v>
      </c>
    </row>
    <row r="13" spans="1:9" ht="27" customHeight="1" x14ac:dyDescent="0.25">
      <c r="A13" s="63" t="s">
        <v>3</v>
      </c>
      <c r="B13" s="77" t="s">
        <v>10</v>
      </c>
      <c r="C13" s="30"/>
      <c r="D13" s="24">
        <v>6400</v>
      </c>
      <c r="E13" s="61" t="s">
        <v>63</v>
      </c>
      <c r="F13" s="59" t="s">
        <v>62</v>
      </c>
      <c r="G13" s="70">
        <f>D13*C13</f>
        <v>0</v>
      </c>
      <c r="H13" s="75">
        <f>G13*23%</f>
        <v>0</v>
      </c>
      <c r="I13" s="66">
        <f>G13+H13</f>
        <v>0</v>
      </c>
    </row>
    <row r="14" spans="1:9" ht="23.1" customHeight="1" x14ac:dyDescent="0.25">
      <c r="A14" s="54"/>
      <c r="B14" s="56"/>
      <c r="C14" s="31" t="s">
        <v>23</v>
      </c>
      <c r="D14" s="19" t="s">
        <v>22</v>
      </c>
      <c r="E14" s="62"/>
      <c r="F14" s="58"/>
      <c r="G14" s="71"/>
      <c r="H14" s="73"/>
      <c r="I14" s="67"/>
    </row>
    <row r="15" spans="1:9" ht="24.6" customHeight="1" x14ac:dyDescent="0.25">
      <c r="A15" s="53" t="s">
        <v>4</v>
      </c>
      <c r="B15" s="55" t="s">
        <v>11</v>
      </c>
      <c r="C15" s="32"/>
      <c r="D15" s="24">
        <v>4600</v>
      </c>
      <c r="E15" s="60" t="s">
        <v>64</v>
      </c>
      <c r="F15" s="57">
        <v>24</v>
      </c>
      <c r="G15" s="74">
        <f>C15*D15*F15</f>
        <v>0</v>
      </c>
      <c r="H15" s="72">
        <f>G15*23%</f>
        <v>0</v>
      </c>
      <c r="I15" s="66">
        <f t="shared" ref="I15" si="0">G15+H15</f>
        <v>0</v>
      </c>
    </row>
    <row r="16" spans="1:9" ht="30.6" customHeight="1" x14ac:dyDescent="0.25">
      <c r="A16" s="54"/>
      <c r="B16" s="56"/>
      <c r="C16" s="31" t="s">
        <v>23</v>
      </c>
      <c r="D16" s="19" t="s">
        <v>22</v>
      </c>
      <c r="E16" s="62"/>
      <c r="F16" s="58"/>
      <c r="G16" s="71"/>
      <c r="H16" s="73"/>
      <c r="I16" s="67"/>
    </row>
    <row r="17" spans="1:9" ht="22.5" customHeight="1" x14ac:dyDescent="0.25">
      <c r="A17" s="53" t="s">
        <v>5</v>
      </c>
      <c r="B17" s="55" t="s">
        <v>9</v>
      </c>
      <c r="C17" s="32"/>
      <c r="D17" s="24">
        <v>1800</v>
      </c>
      <c r="E17" s="57" t="s">
        <v>65</v>
      </c>
      <c r="F17" s="57">
        <v>24</v>
      </c>
      <c r="G17" s="74">
        <f>C17*D17*F17</f>
        <v>0</v>
      </c>
      <c r="H17" s="72">
        <f t="shared" ref="H17" si="1">G17*23%</f>
        <v>0</v>
      </c>
      <c r="I17" s="66">
        <f t="shared" ref="I17" si="2">G17+H17</f>
        <v>0</v>
      </c>
    </row>
    <row r="18" spans="1:9" ht="30.6" customHeight="1" x14ac:dyDescent="0.25">
      <c r="A18" s="54"/>
      <c r="B18" s="56"/>
      <c r="C18" s="31" t="s">
        <v>23</v>
      </c>
      <c r="D18" s="22" t="s">
        <v>22</v>
      </c>
      <c r="E18" s="58"/>
      <c r="F18" s="58"/>
      <c r="G18" s="71"/>
      <c r="H18" s="73"/>
      <c r="I18" s="67"/>
    </row>
    <row r="19" spans="1:9" ht="29.1" customHeight="1" x14ac:dyDescent="0.25">
      <c r="A19" s="53" t="s">
        <v>6</v>
      </c>
      <c r="B19" s="55" t="s">
        <v>49</v>
      </c>
      <c r="C19" s="32"/>
      <c r="D19" s="24">
        <v>21283</v>
      </c>
      <c r="E19" s="57" t="s">
        <v>66</v>
      </c>
      <c r="F19" s="57">
        <v>24</v>
      </c>
      <c r="G19" s="74">
        <f>C19*D19*F19</f>
        <v>0</v>
      </c>
      <c r="H19" s="72">
        <f t="shared" ref="H19" si="3">G19*23%</f>
        <v>0</v>
      </c>
      <c r="I19" s="66">
        <f t="shared" ref="I19" si="4">G19+H19</f>
        <v>0</v>
      </c>
    </row>
    <row r="20" spans="1:9" ht="47.1" customHeight="1" x14ac:dyDescent="0.25">
      <c r="A20" s="54"/>
      <c r="B20" s="56"/>
      <c r="C20" s="31" t="s">
        <v>50</v>
      </c>
      <c r="D20" s="22" t="s">
        <v>51</v>
      </c>
      <c r="E20" s="58"/>
      <c r="F20" s="58"/>
      <c r="G20" s="71"/>
      <c r="H20" s="73"/>
      <c r="I20" s="67"/>
    </row>
    <row r="21" spans="1:9" ht="26.1" customHeight="1" x14ac:dyDescent="0.25">
      <c r="A21" s="53" t="s">
        <v>7</v>
      </c>
      <c r="B21" s="55" t="s">
        <v>12</v>
      </c>
      <c r="C21" s="32"/>
      <c r="D21" s="23">
        <v>21000</v>
      </c>
      <c r="E21" s="60" t="s">
        <v>67</v>
      </c>
      <c r="F21" s="57">
        <v>24</v>
      </c>
      <c r="G21" s="74">
        <f>C21*D21*F21</f>
        <v>0</v>
      </c>
      <c r="H21" s="72">
        <f t="shared" ref="H21" si="5">G21*23%</f>
        <v>0</v>
      </c>
      <c r="I21" s="66">
        <f t="shared" ref="I21" si="6">G21+H21</f>
        <v>0</v>
      </c>
    </row>
    <row r="22" spans="1:9" ht="31.5" customHeight="1" x14ac:dyDescent="0.25">
      <c r="A22" s="54"/>
      <c r="B22" s="56"/>
      <c r="C22" s="31" t="s">
        <v>24</v>
      </c>
      <c r="D22" s="22" t="s">
        <v>25</v>
      </c>
      <c r="E22" s="62"/>
      <c r="F22" s="58"/>
      <c r="G22" s="71"/>
      <c r="H22" s="73"/>
      <c r="I22" s="67"/>
    </row>
    <row r="23" spans="1:9" ht="25.5" customHeight="1" x14ac:dyDescent="0.25">
      <c r="A23" s="53" t="s">
        <v>8</v>
      </c>
      <c r="B23" s="55" t="s">
        <v>20</v>
      </c>
      <c r="C23" s="32"/>
      <c r="D23" s="24">
        <v>5200</v>
      </c>
      <c r="E23" s="60" t="s">
        <v>68</v>
      </c>
      <c r="F23" s="57">
        <v>24</v>
      </c>
      <c r="G23" s="74">
        <f>C23*D23*F23</f>
        <v>0</v>
      </c>
      <c r="H23" s="72">
        <f t="shared" ref="H23" si="7">G23*23%</f>
        <v>0</v>
      </c>
      <c r="I23" s="66">
        <f t="shared" ref="I23" si="8">G23+H23</f>
        <v>0</v>
      </c>
    </row>
    <row r="24" spans="1:9" ht="28.5" customHeight="1" x14ac:dyDescent="0.25">
      <c r="A24" s="54"/>
      <c r="B24" s="56"/>
      <c r="C24" s="31" t="s">
        <v>27</v>
      </c>
      <c r="D24" s="22" t="s">
        <v>32</v>
      </c>
      <c r="E24" s="62"/>
      <c r="F24" s="58"/>
      <c r="G24" s="71"/>
      <c r="H24" s="73"/>
      <c r="I24" s="67"/>
    </row>
    <row r="25" spans="1:9" ht="25.5" customHeight="1" x14ac:dyDescent="0.25">
      <c r="A25" s="53" t="s">
        <v>14</v>
      </c>
      <c r="B25" s="55" t="s">
        <v>21</v>
      </c>
      <c r="C25" s="32"/>
      <c r="D25" s="25">
        <v>370</v>
      </c>
      <c r="E25" s="60" t="s">
        <v>68</v>
      </c>
      <c r="F25" s="57">
        <v>24</v>
      </c>
      <c r="G25" s="74">
        <f>C25*D25*F25</f>
        <v>0</v>
      </c>
      <c r="H25" s="72">
        <f t="shared" ref="H25" si="9">G25*23%</f>
        <v>0</v>
      </c>
      <c r="I25" s="66">
        <f t="shared" ref="I25" si="10">G25+H25</f>
        <v>0</v>
      </c>
    </row>
    <row r="26" spans="1:9" ht="32.1" customHeight="1" thickBot="1" x14ac:dyDescent="0.3">
      <c r="A26" s="63"/>
      <c r="B26" s="77"/>
      <c r="C26" s="33" t="s">
        <v>26</v>
      </c>
      <c r="D26" s="26" t="s">
        <v>33</v>
      </c>
      <c r="E26" s="61"/>
      <c r="F26" s="59"/>
      <c r="G26" s="70"/>
      <c r="H26" s="76"/>
      <c r="I26" s="67"/>
    </row>
    <row r="27" spans="1:9" s="3" customFormat="1" ht="29.1" customHeight="1" thickBot="1" x14ac:dyDescent="0.3">
      <c r="A27" s="9" t="s">
        <v>15</v>
      </c>
      <c r="B27" s="64" t="s">
        <v>48</v>
      </c>
      <c r="C27" s="64"/>
      <c r="D27" s="64"/>
      <c r="E27" s="64"/>
      <c r="F27" s="64"/>
      <c r="G27" s="17">
        <f>SUM(G13:G26)</f>
        <v>0</v>
      </c>
      <c r="H27" s="17">
        <f>SUM(H13:H26)</f>
        <v>0</v>
      </c>
      <c r="I27" s="17">
        <f>SUM(I13:I26)</f>
        <v>0</v>
      </c>
    </row>
    <row r="28" spans="1:9" ht="51.75" thickBot="1" x14ac:dyDescent="0.3">
      <c r="A28" s="7" t="s">
        <v>19</v>
      </c>
      <c r="B28" s="6" t="s">
        <v>52</v>
      </c>
      <c r="C28" s="33" t="s">
        <v>17</v>
      </c>
      <c r="D28" s="6" t="s">
        <v>16</v>
      </c>
      <c r="E28" s="6" t="s">
        <v>17</v>
      </c>
      <c r="F28" s="6" t="s">
        <v>62</v>
      </c>
      <c r="G28" s="27">
        <f>G27*10/100</f>
        <v>0</v>
      </c>
      <c r="H28" s="8">
        <f>G28*23%</f>
        <v>0</v>
      </c>
      <c r="I28" s="27">
        <f>I27*10/100</f>
        <v>0</v>
      </c>
    </row>
    <row r="29" spans="1:9" s="3" customFormat="1" ht="29.1" customHeight="1" thickBot="1" x14ac:dyDescent="0.3">
      <c r="A29" s="9" t="s">
        <v>28</v>
      </c>
      <c r="B29" s="64" t="s">
        <v>44</v>
      </c>
      <c r="C29" s="64"/>
      <c r="D29" s="64"/>
      <c r="E29" s="64"/>
      <c r="F29" s="64"/>
      <c r="G29" s="17">
        <f>G28</f>
        <v>0</v>
      </c>
      <c r="H29" s="17">
        <f t="shared" ref="H29:I29" si="11">H28</f>
        <v>0</v>
      </c>
      <c r="I29" s="18">
        <f t="shared" si="11"/>
        <v>0</v>
      </c>
    </row>
    <row r="30" spans="1:9" s="3" customFormat="1" ht="29.1" customHeight="1" thickBot="1" x14ac:dyDescent="0.3">
      <c r="A30" s="9" t="s">
        <v>38</v>
      </c>
      <c r="B30" s="64" t="s">
        <v>80</v>
      </c>
      <c r="C30" s="64"/>
      <c r="D30" s="64"/>
      <c r="E30" s="64"/>
      <c r="F30" s="64"/>
      <c r="G30" s="17" t="e">
        <f>SUM(#REF!,G29,G27)</f>
        <v>#REF!</v>
      </c>
      <c r="H30" s="17" t="e">
        <f>SUM(#REF!,H29,H27)</f>
        <v>#REF!</v>
      </c>
      <c r="I30" s="18" t="e">
        <f>SUM(#REF!,I29,I27)</f>
        <v>#REF!</v>
      </c>
    </row>
    <row r="31" spans="1:9" s="3" customFormat="1" ht="42.6" customHeight="1" thickBot="1" x14ac:dyDescent="0.3">
      <c r="A31" s="14" t="s">
        <v>41</v>
      </c>
      <c r="B31" s="15" t="s">
        <v>81</v>
      </c>
      <c r="C31" s="35" t="s">
        <v>17</v>
      </c>
      <c r="D31" s="16" t="s">
        <v>82</v>
      </c>
      <c r="E31" s="16" t="s">
        <v>17</v>
      </c>
      <c r="F31" s="16" t="s">
        <v>62</v>
      </c>
      <c r="G31" s="17" t="e">
        <f>G30*2/100</f>
        <v>#REF!</v>
      </c>
      <c r="H31" s="17" t="e">
        <f>H30*2/100</f>
        <v>#REF!</v>
      </c>
      <c r="I31" s="28" t="e">
        <f>I30*2/100</f>
        <v>#REF!</v>
      </c>
    </row>
    <row r="32" spans="1:9" s="3" customFormat="1" ht="29.1" customHeight="1" thickBot="1" x14ac:dyDescent="0.3">
      <c r="A32" s="14" t="s">
        <v>42</v>
      </c>
      <c r="B32" s="64" t="s">
        <v>83</v>
      </c>
      <c r="C32" s="64"/>
      <c r="D32" s="64"/>
      <c r="E32" s="64"/>
      <c r="F32" s="64"/>
      <c r="G32" s="17" t="e">
        <f>G30+G31</f>
        <v>#REF!</v>
      </c>
      <c r="H32" s="17" t="e">
        <f>H30+H31</f>
        <v>#REF!</v>
      </c>
      <c r="I32" s="18" t="e">
        <f>I30+I31</f>
        <v>#REF!</v>
      </c>
    </row>
  </sheetData>
  <mergeCells count="61">
    <mergeCell ref="B30:F30"/>
    <mergeCell ref="B32:F32"/>
    <mergeCell ref="I25:I26"/>
    <mergeCell ref="B27:F27"/>
    <mergeCell ref="B29:F29"/>
    <mergeCell ref="A25:A26"/>
    <mergeCell ref="B25:B26"/>
    <mergeCell ref="E25:E26"/>
    <mergeCell ref="F25:F26"/>
    <mergeCell ref="G25:G26"/>
    <mergeCell ref="H25:H26"/>
    <mergeCell ref="I21:I22"/>
    <mergeCell ref="A23:A24"/>
    <mergeCell ref="B23:B24"/>
    <mergeCell ref="E23:E24"/>
    <mergeCell ref="F23:F24"/>
    <mergeCell ref="G23:G24"/>
    <mergeCell ref="H23:H24"/>
    <mergeCell ref="I23:I24"/>
    <mergeCell ref="A21:A22"/>
    <mergeCell ref="B21:B22"/>
    <mergeCell ref="E21:E22"/>
    <mergeCell ref="F21:F22"/>
    <mergeCell ref="G21:G22"/>
    <mergeCell ref="H21:H22"/>
    <mergeCell ref="I17:I18"/>
    <mergeCell ref="A19:A20"/>
    <mergeCell ref="B19:B20"/>
    <mergeCell ref="E19:E20"/>
    <mergeCell ref="F19:F20"/>
    <mergeCell ref="G19:G20"/>
    <mergeCell ref="H19:H20"/>
    <mergeCell ref="I19:I20"/>
    <mergeCell ref="A17:A18"/>
    <mergeCell ref="B17:B18"/>
    <mergeCell ref="E17:E18"/>
    <mergeCell ref="F17:F18"/>
    <mergeCell ref="G17:G18"/>
    <mergeCell ref="H17:H18"/>
    <mergeCell ref="I13:I14"/>
    <mergeCell ref="A15:A16"/>
    <mergeCell ref="B15:B16"/>
    <mergeCell ref="E15:E16"/>
    <mergeCell ref="F15:F16"/>
    <mergeCell ref="G15:G16"/>
    <mergeCell ref="H15:H16"/>
    <mergeCell ref="I15:I16"/>
    <mergeCell ref="A13:A14"/>
    <mergeCell ref="B13:B14"/>
    <mergeCell ref="E13:E14"/>
    <mergeCell ref="F13:F14"/>
    <mergeCell ref="G13:G14"/>
    <mergeCell ref="H13:H14"/>
    <mergeCell ref="A6:I6"/>
    <mergeCell ref="A7:A11"/>
    <mergeCell ref="B7:B11"/>
    <mergeCell ref="C7:C11"/>
    <mergeCell ref="D7:F10"/>
    <mergeCell ref="G7:G10"/>
    <mergeCell ref="H7:H10"/>
    <mergeCell ref="I7:I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Header>&amp;RZałącznik nr 1 Formularza Oferty
Świadczenie usług telekom. w technikach radiowych 2G/3G/LTE oraz dostawa urządzeń telekomunikacyjnych
Postepowanie  nr P/1/0084/2019</oddHeader>
    <oddFooter>&amp;CENERGA-OPERATOR SA&amp;R&amp;P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USŁUGI + SPRZĘT</vt:lpstr>
      <vt:lpstr>TYLKO USŁUGI</vt:lpstr>
      <vt:lpstr>'TYLKO USŁUGI'!Obszar_wydruku</vt:lpstr>
      <vt:lpstr>'USŁUGI + SPRZĘT'!Obszar_wydruku</vt:lpstr>
      <vt:lpstr>'TYLKO USŁUGI'!Tytuły_wydruku</vt:lpstr>
      <vt:lpstr>'USŁUGI + SPRZĘT'!Tytuły_wydruku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 Luther-Ojdowska</dc:creator>
  <cp:lastModifiedBy>Oleszkiewicz Jakub</cp:lastModifiedBy>
  <cp:lastPrinted>2023-08-30T15:12:50Z</cp:lastPrinted>
  <dcterms:created xsi:type="dcterms:W3CDTF">2019-01-23T11:22:40Z</dcterms:created>
  <dcterms:modified xsi:type="dcterms:W3CDTF">2025-11-13T10:58:54Z</dcterms:modified>
</cp:coreProperties>
</file>